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0"/>
  </bookViews>
  <sheets>
    <sheet name="Расчет страховых взносов исходя" sheetId="1" r:id="rId1"/>
  </sheets>
  <definedNames>
    <definedName name="Excel_BuiltIn_Print_Area_1_1">"$#ССЫЛ!.$A$1:$E$44"</definedName>
    <definedName name="Excel_BuiltIn_Print_Area_2_1">#REF!</definedName>
    <definedName name="Excel_BuiltIn_Print_Area_2_1_1">#REF!</definedName>
    <definedName name="Excel_BuiltIn_Print_Area_4">#REF!</definedName>
    <definedName name="день">'Расчет страховых взносов исходя'!$B$19:$B$26</definedName>
    <definedName name="_xlnm.Print_Area" localSheetId="0">'Расчет страховых взносов исходя'!$A$1:$E$32</definedName>
  </definedNames>
  <calcPr fullCalcOnLoad="1"/>
</workbook>
</file>

<file path=xl/sharedStrings.xml><?xml version="1.0" encoding="utf-8"?>
<sst xmlns="http://schemas.openxmlformats.org/spreadsheetml/2006/main" count="40" uniqueCount="37">
  <si>
    <t>руб.</t>
  </si>
  <si>
    <t>Расчетный период</t>
  </si>
  <si>
    <t>год</t>
  </si>
  <si>
    <t>постановка</t>
  </si>
  <si>
    <t>снятие</t>
  </si>
  <si>
    <t>янв</t>
  </si>
  <si>
    <t>Год рождения плательщика</t>
  </si>
  <si>
    <t>фев</t>
  </si>
  <si>
    <t>Период осуществления деятельности в расчетном периоде:</t>
  </si>
  <si>
    <t>день</t>
  </si>
  <si>
    <t>месяц</t>
  </si>
  <si>
    <t>Начало деятельности</t>
  </si>
  <si>
    <t>Окончание деятельности</t>
  </si>
  <si>
    <t>период деятельности</t>
  </si>
  <si>
    <t>мар</t>
  </si>
  <si>
    <t>Страховые взносы</t>
  </si>
  <si>
    <t>Сумма, подлежащая уплате, руб.</t>
  </si>
  <si>
    <t>коп.</t>
  </si>
  <si>
    <t>начало</t>
  </si>
  <si>
    <t>дни</t>
  </si>
  <si>
    <t>конец</t>
  </si>
  <si>
    <t>месяцы</t>
  </si>
  <si>
    <t>апр</t>
  </si>
  <si>
    <t>На ОПС на страховую часть</t>
  </si>
  <si>
    <t>май</t>
  </si>
  <si>
    <t xml:space="preserve">На ОПС на накопительную часть </t>
  </si>
  <si>
    <t>июн</t>
  </si>
  <si>
    <t>На ОМС</t>
  </si>
  <si>
    <t>июл</t>
  </si>
  <si>
    <r>
      <t>На ОМС</t>
    </r>
    <r>
      <rPr>
        <sz val="10"/>
        <rFont val="Times New Roman"/>
        <family val="1"/>
      </rPr>
      <t>, ранее зачислявшиеся в бюджеты ТФОМС ( по расчетным периодам, истекшим до 1 января 2012 года)</t>
    </r>
  </si>
  <si>
    <t>авг</t>
  </si>
  <si>
    <t>сен</t>
  </si>
  <si>
    <t>окт</t>
  </si>
  <si>
    <t>* в случае осуществления деятельности весь расчетный период за «начало деятельности» следует принять 1 января, за «окончание деятельности» 31 декабря соответствующего года</t>
  </si>
  <si>
    <t>ноя</t>
  </si>
  <si>
    <t>** ячейки залитые желтым цветом редактируются в соответствии с фактическими данными плательщика</t>
  </si>
  <si>
    <t>дек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</si>
</sst>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"/>
    <numFmt numFmtId="165" formatCode="00000000000"/>
    <numFmt numFmtId="166" formatCode="00"/>
    <numFmt numFmtId="167" formatCode="000000000"/>
    <numFmt numFmtId="168" formatCode="0000"/>
    <numFmt numFmtId="169" formatCode="0.000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 locked="0"/>
    </xf>
    <xf numFmtId="0" fontId="24" fillId="24" borderId="0" xfId="0" applyFont="1" applyFill="1" applyAlignment="1" applyProtection="1">
      <alignment horizontal="center"/>
      <protection/>
    </xf>
    <xf numFmtId="166" fontId="19" fillId="25" borderId="10" xfId="0" applyNumberFormat="1" applyFont="1" applyFill="1" applyBorder="1" applyAlignment="1" applyProtection="1">
      <alignment horizontal="center"/>
      <protection locked="0"/>
    </xf>
    <xf numFmtId="0" fontId="19" fillId="25" borderId="10" xfId="0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3" fontId="24" fillId="0" borderId="0" xfId="0" applyNumberFormat="1" applyFont="1" applyBorder="1" applyAlignment="1" applyProtection="1">
      <alignment horizontal="center" vertical="center" wrapText="1"/>
      <protection/>
    </xf>
    <xf numFmtId="3" fontId="24" fillId="26" borderId="0" xfId="0" applyNumberFormat="1" applyFont="1" applyFill="1" applyBorder="1" applyAlignment="1" applyProtection="1">
      <alignment horizontal="center" vertical="center" wrapText="1"/>
      <protection/>
    </xf>
    <xf numFmtId="3" fontId="24" fillId="26" borderId="12" xfId="0" applyNumberFormat="1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Alignment="1" applyProtection="1">
      <alignment horizontal="center"/>
      <protection/>
    </xf>
    <xf numFmtId="0" fontId="19" fillId="3" borderId="0" xfId="0" applyFont="1" applyFill="1" applyAlignment="1" applyProtection="1">
      <alignment/>
      <protection/>
    </xf>
    <xf numFmtId="0" fontId="19" fillId="22" borderId="0" xfId="0" applyFont="1" applyFill="1" applyAlignment="1" applyProtection="1">
      <alignment/>
      <protection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Border="1" applyAlignment="1" applyProtection="1">
      <alignment horizontal="center" vertical="center" wrapText="1"/>
      <protection/>
    </xf>
    <xf numFmtId="3" fontId="18" fillId="0" borderId="0" xfId="0" applyNumberFormat="1" applyFont="1" applyBorder="1" applyAlignment="1" applyProtection="1">
      <alignment horizontal="center" vertical="center" wrapText="1"/>
      <protection/>
    </xf>
    <xf numFmtId="3" fontId="25" fillId="0" borderId="10" xfId="0" applyNumberFormat="1" applyFont="1" applyBorder="1" applyAlignment="1" applyProtection="1">
      <alignment horizontal="center" vertical="center" wrapText="1"/>
      <protection/>
    </xf>
    <xf numFmtId="3" fontId="18" fillId="0" borderId="10" xfId="0" applyNumberFormat="1" applyFont="1" applyBorder="1" applyAlignment="1" applyProtection="1">
      <alignment horizontal="center" vertical="center" wrapText="1"/>
      <protection/>
    </xf>
    <xf numFmtId="0" fontId="19" fillId="4" borderId="10" xfId="0" applyNumberFormat="1" applyFont="1" applyFill="1" applyBorder="1" applyAlignment="1" applyProtection="1">
      <alignment horizontal="center"/>
      <protection/>
    </xf>
    <xf numFmtId="0" fontId="19" fillId="4" borderId="0" xfId="0" applyNumberFormat="1" applyFont="1" applyFill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18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wrapText="1"/>
      <protection/>
    </xf>
    <xf numFmtId="3" fontId="19" fillId="0" borderId="0" xfId="0" applyNumberFormat="1" applyFont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3" fontId="23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18" borderId="11" xfId="0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left" vertical="center" wrapText="1"/>
    </xf>
    <xf numFmtId="0" fontId="21" fillId="25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4" fillId="4" borderId="12" xfId="0" applyFont="1" applyFill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 horizontal="center" wrapText="1"/>
      <protection/>
    </xf>
    <xf numFmtId="0" fontId="24" fillId="0" borderId="14" xfId="0" applyFont="1" applyBorder="1" applyAlignment="1" applyProtection="1">
      <alignment horizontal="center" wrapText="1"/>
      <protection/>
    </xf>
    <xf numFmtId="0" fontId="24" fillId="0" borderId="15" xfId="0" applyFont="1" applyBorder="1" applyAlignment="1" applyProtection="1">
      <alignment horizontal="center" wrapText="1"/>
      <protection/>
    </xf>
    <xf numFmtId="0" fontId="19" fillId="0" borderId="13" xfId="0" applyFont="1" applyBorder="1" applyAlignment="1" applyProtection="1">
      <alignment horizontal="left" wrapText="1"/>
      <protection/>
    </xf>
    <xf numFmtId="0" fontId="19" fillId="0" borderId="14" xfId="0" applyFont="1" applyBorder="1" applyAlignment="1" applyProtection="1">
      <alignment horizontal="left" wrapText="1"/>
      <protection/>
    </xf>
    <xf numFmtId="0" fontId="19" fillId="0" borderId="15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130" zoomScaleNormal="130" zoomScaleSheetLayoutView="130" zoomScalePageLayoutView="0" workbookViewId="0" topLeftCell="A1">
      <selection activeCell="AE9" sqref="AE9"/>
    </sheetView>
  </sheetViews>
  <sheetFormatPr defaultColWidth="11.57421875" defaultRowHeight="12.75"/>
  <cols>
    <col min="1" max="1" width="30.421875" style="1" customWidth="1"/>
    <col min="2" max="2" width="6.28125" style="1" customWidth="1"/>
    <col min="3" max="3" width="7.57421875" style="1" customWidth="1"/>
    <col min="4" max="4" width="9.7109375" style="1" customWidth="1"/>
    <col min="5" max="5" width="12.57421875" style="1" customWidth="1"/>
    <col min="6" max="6" width="13.140625" style="1" customWidth="1"/>
    <col min="7" max="28" width="0" style="1" hidden="1" customWidth="1"/>
    <col min="29" max="16384" width="11.57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30" ht="18.75">
      <c r="A2" s="2" t="s">
        <v>1</v>
      </c>
      <c r="B2" s="48">
        <v>2012</v>
      </c>
      <c r="C2" s="48"/>
      <c r="D2" s="3" t="s">
        <v>2</v>
      </c>
      <c r="E2" s="3"/>
      <c r="F2" s="3"/>
      <c r="G2" s="3"/>
      <c r="H2" s="3"/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 t="s">
        <v>3</v>
      </c>
      <c r="Y2" s="5" t="s">
        <v>4</v>
      </c>
      <c r="Z2" s="5"/>
      <c r="AA2" s="5"/>
      <c r="AB2" s="5"/>
      <c r="AC2" s="5"/>
      <c r="AD2" s="5"/>
    </row>
    <row r="3" spans="1:30" ht="13.5" customHeight="1">
      <c r="A3" s="2"/>
      <c r="B3" s="6"/>
      <c r="C3" s="5"/>
      <c r="D3" s="5"/>
      <c r="E3" s="5"/>
      <c r="F3" s="5"/>
      <c r="G3" s="5"/>
      <c r="H3" s="5"/>
      <c r="I3" s="5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 t="s">
        <v>5</v>
      </c>
      <c r="X3" s="9">
        <f>IF(C$8=X21,(Y21-B$8+1)/Y21,0)</f>
        <v>1</v>
      </c>
      <c r="Y3" s="10">
        <f>IF(C$9=X21,B$9/Y21,0)</f>
        <v>0</v>
      </c>
      <c r="Z3" s="5"/>
      <c r="AA3" s="5"/>
      <c r="AB3" s="5"/>
      <c r="AC3" s="5"/>
      <c r="AD3" s="5"/>
    </row>
    <row r="4" spans="1:30" ht="15.75">
      <c r="A4" s="11" t="s">
        <v>6</v>
      </c>
      <c r="B4" s="48">
        <v>1972</v>
      </c>
      <c r="C4" s="48"/>
      <c r="D4" s="5"/>
      <c r="E4" s="5"/>
      <c r="F4" s="5"/>
      <c r="G4" s="5"/>
      <c r="H4" s="5"/>
      <c r="I4" s="5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8" t="s">
        <v>7</v>
      </c>
      <c r="X4" s="9">
        <f>IF(C$8=X22,(Y22-B$8+1)/Y22,0)</f>
        <v>0</v>
      </c>
      <c r="Y4" s="10">
        <f>IF(C$9=X22,B$9/Y22,0)</f>
        <v>0</v>
      </c>
      <c r="Z4" s="5"/>
      <c r="AA4" s="5"/>
      <c r="AB4" s="5"/>
      <c r="AC4" s="5"/>
      <c r="AD4" s="5"/>
    </row>
    <row r="5" spans="1:30" s="16" customFormat="1" ht="15.75">
      <c r="A5" s="12"/>
      <c r="B5" s="13"/>
      <c r="C5" s="13"/>
      <c r="D5" s="10"/>
      <c r="E5" s="10"/>
      <c r="F5" s="10"/>
      <c r="G5" s="10"/>
      <c r="H5" s="10"/>
      <c r="I5" s="10"/>
      <c r="J5" s="1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5"/>
      <c r="X5" s="9"/>
      <c r="Y5" s="10"/>
      <c r="Z5" s="10"/>
      <c r="AA5" s="10"/>
      <c r="AB5" s="10"/>
      <c r="AC5" s="10"/>
      <c r="AD5" s="10"/>
    </row>
    <row r="6" spans="1:30" ht="13.5" customHeight="1">
      <c r="A6" s="49" t="s">
        <v>8</v>
      </c>
      <c r="B6" s="49"/>
      <c r="C6" s="49"/>
      <c r="D6" s="49"/>
      <c r="E6" s="5"/>
      <c r="F6" s="5"/>
      <c r="G6" s="5"/>
      <c r="H6" s="5"/>
      <c r="I6" s="5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9"/>
      <c r="Y6" s="10"/>
      <c r="Z6" s="5"/>
      <c r="AA6" s="5"/>
      <c r="AB6" s="5"/>
      <c r="AC6" s="5"/>
      <c r="AD6" s="5"/>
    </row>
    <row r="7" spans="1:30" ht="13.5">
      <c r="A7" s="5"/>
      <c r="B7" s="17" t="s">
        <v>9</v>
      </c>
      <c r="C7" s="17" t="s">
        <v>10</v>
      </c>
      <c r="D7" s="17" t="s">
        <v>2</v>
      </c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8"/>
      <c r="X7" s="9"/>
      <c r="Y7" s="10"/>
      <c r="Z7" s="5"/>
      <c r="AA7" s="5"/>
      <c r="AB7" s="5"/>
      <c r="AC7" s="5"/>
      <c r="AD7" s="5"/>
    </row>
    <row r="8" spans="1:30" ht="12.75">
      <c r="A8" s="5" t="s">
        <v>11</v>
      </c>
      <c r="B8" s="18">
        <v>1</v>
      </c>
      <c r="C8" s="18">
        <v>1</v>
      </c>
      <c r="D8" s="19">
        <f>B2</f>
        <v>2012</v>
      </c>
      <c r="E8" s="5"/>
      <c r="F8" s="5"/>
      <c r="G8" s="5"/>
      <c r="H8" s="5"/>
      <c r="I8" s="5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8"/>
      <c r="X8" s="9"/>
      <c r="Y8" s="10"/>
      <c r="Z8" s="5"/>
      <c r="AA8" s="5"/>
      <c r="AB8" s="5"/>
      <c r="AC8" s="5"/>
      <c r="AD8" s="5"/>
    </row>
    <row r="9" spans="1:30" ht="12.75">
      <c r="A9" s="5" t="s">
        <v>12</v>
      </c>
      <c r="B9" s="18">
        <v>31</v>
      </c>
      <c r="C9" s="18">
        <v>12</v>
      </c>
      <c r="D9" s="19">
        <f>D8</f>
        <v>2012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 t="s">
        <v>13</v>
      </c>
      <c r="R9" s="5"/>
      <c r="S9" s="5"/>
      <c r="T9" s="5"/>
      <c r="U9" s="5"/>
      <c r="V9" s="5"/>
      <c r="W9" s="8" t="s">
        <v>14</v>
      </c>
      <c r="X9" s="9">
        <f>IF(C$8=X23,(Y23-B$8+1)/Y23,0)</f>
        <v>0</v>
      </c>
      <c r="Y9" s="10">
        <f>IF(C$9=X23,B$9/Y23,0)</f>
        <v>0</v>
      </c>
      <c r="Z9" s="5"/>
      <c r="AA9" s="5"/>
      <c r="AB9" s="5"/>
      <c r="AC9" s="5"/>
      <c r="AD9" s="5"/>
    </row>
    <row r="10" spans="1:30" s="16" customFormat="1" ht="12.75">
      <c r="A10" s="10"/>
      <c r="B10" s="20"/>
      <c r="C10" s="20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5"/>
      <c r="X10" s="9"/>
      <c r="Y10" s="10"/>
      <c r="Z10" s="10"/>
      <c r="AA10" s="10"/>
      <c r="AB10" s="10"/>
      <c r="AC10" s="10"/>
      <c r="AD10" s="10"/>
    </row>
    <row r="11" spans="1:30" ht="38.25" customHeight="1">
      <c r="A11" s="51" t="s">
        <v>15</v>
      </c>
      <c r="B11" s="52"/>
      <c r="C11" s="52"/>
      <c r="D11" s="53"/>
      <c r="E11" s="22" t="s">
        <v>16</v>
      </c>
      <c r="F11" s="23"/>
      <c r="G11" s="24"/>
      <c r="H11" s="25" t="s">
        <v>0</v>
      </c>
      <c r="I11" s="26" t="s">
        <v>17</v>
      </c>
      <c r="J11" s="50" t="s">
        <v>16</v>
      </c>
      <c r="K11" s="50"/>
      <c r="L11" s="50"/>
      <c r="M11" s="5"/>
      <c r="N11" s="27">
        <v>2010</v>
      </c>
      <c r="O11" s="28">
        <v>2011</v>
      </c>
      <c r="P11" s="28">
        <v>2012</v>
      </c>
      <c r="Q11" s="29" t="s">
        <v>18</v>
      </c>
      <c r="R11" s="29" t="s">
        <v>19</v>
      </c>
      <c r="S11" s="29" t="s">
        <v>20</v>
      </c>
      <c r="T11" s="29" t="s">
        <v>19</v>
      </c>
      <c r="U11" s="29" t="s">
        <v>21</v>
      </c>
      <c r="V11" s="5"/>
      <c r="W11" s="8" t="s">
        <v>22</v>
      </c>
      <c r="X11" s="9">
        <f aca="true" t="shared" si="0" ref="X11:X19">IF(C$8=X24,(Y24-B$8+1)/Y24,0)</f>
        <v>0</v>
      </c>
      <c r="Y11" s="10">
        <f aca="true" t="shared" si="1" ref="Y11:Y19">IF(C$9=X24,B$9/Y24,0)</f>
        <v>0</v>
      </c>
      <c r="Z11" s="5"/>
      <c r="AA11" s="5"/>
      <c r="AB11" s="5"/>
      <c r="AC11" s="5"/>
      <c r="AD11" s="5"/>
    </row>
    <row r="12" spans="1:30" ht="21.75" customHeight="1">
      <c r="A12" s="54" t="s">
        <v>23</v>
      </c>
      <c r="B12" s="55"/>
      <c r="C12" s="55"/>
      <c r="D12" s="56"/>
      <c r="E12" s="30">
        <f>IF($B$2&gt;2012,"нет данных",J12+K12+L12)</f>
        <v>11066.400000000001</v>
      </c>
      <c r="F12" s="31"/>
      <c r="G12" s="32"/>
      <c r="H12" s="33">
        <f>IF(ROUND(E12,0)&gt;E12,ROUND(E12,0)-1,ROUND(E12,0))</f>
        <v>11066</v>
      </c>
      <c r="I12" s="34">
        <f>IF(ROUND(E12,0)&gt;E12,(E12-(ROUND(E12,0)-1))*100,(E12-ROUND(E12,0))*100)</f>
        <v>40.00000000014552</v>
      </c>
      <c r="J12" s="35">
        <f>IF($B$2=2010,N12,0)</f>
        <v>0</v>
      </c>
      <c r="K12" s="36">
        <f>IF($B$2=2011,O12,0)</f>
        <v>0</v>
      </c>
      <c r="L12" s="36">
        <f>IF($B$2=2012,P12,0)</f>
        <v>11066.400000000001</v>
      </c>
      <c r="M12" s="5"/>
      <c r="N12" s="37">
        <f>IF(B4&lt;1967,0.2*4330*V12,0.14*4330*V12)</f>
        <v>7274.400000000001</v>
      </c>
      <c r="O12" s="37">
        <f>IF(B4&lt;1967,0.26*4330*V12,0.2*4330*V12)</f>
        <v>10392</v>
      </c>
      <c r="P12" s="37">
        <f>IF(B4&lt;1967,0.26*4611*V12,0.2*4611*V12)</f>
        <v>11066.400000000001</v>
      </c>
      <c r="Q12" s="37">
        <f>IF(D$8=B$2,12-C$8,0)</f>
        <v>11</v>
      </c>
      <c r="R12" s="37">
        <f>X$20</f>
        <v>1</v>
      </c>
      <c r="S12" s="37">
        <f>IF(D$9=B$2,12-C$9+1,0)</f>
        <v>1</v>
      </c>
      <c r="T12" s="38">
        <f>Y$20</f>
        <v>1</v>
      </c>
      <c r="U12" s="5">
        <f>IF(D$8&gt;B$2,0,Q12-S12)</f>
        <v>10</v>
      </c>
      <c r="V12" s="39">
        <f>IF(D$8&lt;=B$2,U12+R12+T12,0)</f>
        <v>12</v>
      </c>
      <c r="W12" s="8" t="s">
        <v>24</v>
      </c>
      <c r="X12" s="9">
        <f t="shared" si="0"/>
        <v>0</v>
      </c>
      <c r="Y12" s="10">
        <f t="shared" si="1"/>
        <v>0</v>
      </c>
      <c r="Z12" s="5"/>
      <c r="AA12" s="5"/>
      <c r="AB12" s="5"/>
      <c r="AC12" s="5"/>
      <c r="AD12" s="5"/>
    </row>
    <row r="13" spans="1:30" ht="21.75" customHeight="1">
      <c r="A13" s="54" t="s">
        <v>25</v>
      </c>
      <c r="B13" s="55"/>
      <c r="C13" s="55"/>
      <c r="D13" s="56"/>
      <c r="E13" s="30">
        <f>IF($B$2&gt;2012,"нет данных",J13+K13+L13)</f>
        <v>3319.9199999999996</v>
      </c>
      <c r="F13" s="31"/>
      <c r="G13" s="32"/>
      <c r="H13" s="33">
        <f>IF(ROUND(E13,0)&gt;E13,ROUND(E13,0)-1,ROUND(E13,0))</f>
        <v>3319</v>
      </c>
      <c r="I13" s="34">
        <f>IF(ROUND(E13,0)&gt;E13,(E13-(ROUND(E13,0)-1))*100,(E13-ROUND(E13,0))*100)</f>
        <v>91.9999999999618</v>
      </c>
      <c r="J13" s="35">
        <f>IF($B$2=2010,N13,0)</f>
        <v>0</v>
      </c>
      <c r="K13" s="36">
        <f>IF($B$2=2011,O13,0)</f>
        <v>0</v>
      </c>
      <c r="L13" s="36">
        <f>IF($B$2=2012,P13,0)</f>
        <v>3319.9199999999996</v>
      </c>
      <c r="M13" s="5"/>
      <c r="N13" s="37">
        <f>IF(B4&lt;1967,0,0.06*4330*V13)</f>
        <v>3117.6000000000004</v>
      </c>
      <c r="O13" s="37">
        <f>IF(B4&lt;1967,0,0.06*4330*V13)</f>
        <v>3117.6000000000004</v>
      </c>
      <c r="P13" s="37">
        <f>IF(B4&lt;1967,0,0.06*4611*V13)</f>
        <v>3319.9199999999996</v>
      </c>
      <c r="Q13" s="37">
        <f>IF(D$8=B$2,12-C$8,0)</f>
        <v>11</v>
      </c>
      <c r="R13" s="37">
        <f>X$20</f>
        <v>1</v>
      </c>
      <c r="S13" s="37">
        <f>IF(D$9=B$2,12-C$9+1,0)</f>
        <v>1</v>
      </c>
      <c r="T13" s="38">
        <f>Y$20</f>
        <v>1</v>
      </c>
      <c r="U13" s="5">
        <f>IF(D$8&gt;B$2,0,Q13-S13)</f>
        <v>10</v>
      </c>
      <c r="V13" s="39">
        <f>IF(D$8&lt;=B$2,U13+R13+T13,0)</f>
        <v>12</v>
      </c>
      <c r="W13" s="8" t="s">
        <v>26</v>
      </c>
      <c r="X13" s="9">
        <f t="shared" si="0"/>
        <v>0</v>
      </c>
      <c r="Y13" s="10">
        <f t="shared" si="1"/>
        <v>0</v>
      </c>
      <c r="Z13" s="5"/>
      <c r="AA13" s="5"/>
      <c r="AB13" s="5"/>
      <c r="AC13" s="5"/>
      <c r="AD13" s="5"/>
    </row>
    <row r="14" spans="1:30" ht="21.75" customHeight="1">
      <c r="A14" s="54" t="s">
        <v>27</v>
      </c>
      <c r="B14" s="55"/>
      <c r="C14" s="55"/>
      <c r="D14" s="56"/>
      <c r="E14" s="30">
        <f>IF($B$2&gt;2012,"нет данных",J14+K14+L14)</f>
        <v>2821.9320000000002</v>
      </c>
      <c r="F14" s="31"/>
      <c r="G14" s="32"/>
      <c r="H14" s="33">
        <f>IF(ROUND(E14,0)&gt;E14,ROUND(E14,0)-1,ROUND(E14,0))</f>
        <v>2821</v>
      </c>
      <c r="I14" s="34">
        <f>IF(ROUND(E14,0)&gt;E14,(E14-(ROUND(E14,0)-1))*100,(E14-ROUND(E14,0))*100)</f>
        <v>93.20000000002437</v>
      </c>
      <c r="J14" s="35">
        <f>IF($B$2=2010,N14,0)</f>
        <v>0</v>
      </c>
      <c r="K14" s="36">
        <f>IF($B$2=2011,O14,0)</f>
        <v>0</v>
      </c>
      <c r="L14" s="36">
        <f>IF($B$2=2012,P14,0)</f>
        <v>2821.9320000000002</v>
      </c>
      <c r="M14" s="5"/>
      <c r="N14" s="37">
        <f>0.011*4330*V14</f>
        <v>571.56</v>
      </c>
      <c r="O14" s="37">
        <f>0.031*4330*V14</f>
        <v>1610.7599999999998</v>
      </c>
      <c r="P14" s="37">
        <f>0.051*4611*V14</f>
        <v>2821.9320000000002</v>
      </c>
      <c r="Q14" s="37">
        <f>IF(D$8=B$2,12-C$8,0)</f>
        <v>11</v>
      </c>
      <c r="R14" s="37">
        <f>X$20</f>
        <v>1</v>
      </c>
      <c r="S14" s="37">
        <f>IF(D$9=B$2,12-C$9+1,0)</f>
        <v>1</v>
      </c>
      <c r="T14" s="38">
        <f>Y$20</f>
        <v>1</v>
      </c>
      <c r="U14" s="5">
        <f>IF(D$8&gt;B$2,0,Q14-S14)</f>
        <v>10</v>
      </c>
      <c r="V14" s="39">
        <f>IF(D$8&lt;=B$2,U14+R14+T14,0)</f>
        <v>12</v>
      </c>
      <c r="W14" s="8" t="s">
        <v>28</v>
      </c>
      <c r="X14" s="9">
        <f t="shared" si="0"/>
        <v>0</v>
      </c>
      <c r="Y14" s="10">
        <f t="shared" si="1"/>
        <v>0</v>
      </c>
      <c r="Z14" s="5"/>
      <c r="AA14" s="5"/>
      <c r="AB14" s="5"/>
      <c r="AC14" s="5"/>
      <c r="AD14" s="5"/>
    </row>
    <row r="15" spans="1:30" ht="27.75" customHeight="1">
      <c r="A15" s="57" t="s">
        <v>29</v>
      </c>
      <c r="B15" s="58"/>
      <c r="C15" s="58"/>
      <c r="D15" s="59"/>
      <c r="E15" s="30">
        <f>IF($B$2&gt;2012,"нет данных",J15+K15+L15)</f>
        <v>0</v>
      </c>
      <c r="F15" s="31"/>
      <c r="G15" s="32"/>
      <c r="H15" s="33">
        <f>IF(ROUND(E15,0)&gt;E15,ROUND(E15,0)-1,ROUND(E15,0))</f>
        <v>0</v>
      </c>
      <c r="I15" s="34">
        <f>IF(ROUND(E15,0)&gt;E15,(E15-(ROUND(E15,0)-1))*100,(E15-ROUND(E15,0))*100)</f>
        <v>0</v>
      </c>
      <c r="J15" s="35">
        <f>IF($B$2=2010,N15,0)</f>
        <v>0</v>
      </c>
      <c r="K15" s="36">
        <f>IF($B$2=2011,O15,0)</f>
        <v>0</v>
      </c>
      <c r="L15" s="36">
        <f>IF($B$2=2012,P15,0)</f>
        <v>0</v>
      </c>
      <c r="M15" s="5"/>
      <c r="N15" s="37">
        <f>0.02*4330*V15</f>
        <v>1039.2</v>
      </c>
      <c r="O15" s="37">
        <f>0.02*4330*V15</f>
        <v>1039.2</v>
      </c>
      <c r="P15" s="37">
        <f>0*4611*V15</f>
        <v>0</v>
      </c>
      <c r="Q15" s="37">
        <f>IF(D$8=B$2,12-C$8,0)</f>
        <v>11</v>
      </c>
      <c r="R15" s="37">
        <f>X$20</f>
        <v>1</v>
      </c>
      <c r="S15" s="37">
        <f>IF(D$9=B$2,12-C$9+1,0)</f>
        <v>1</v>
      </c>
      <c r="T15" s="38">
        <f>Y$20</f>
        <v>1</v>
      </c>
      <c r="U15" s="5">
        <f>IF(D$8&gt;B$2,0,Q15-S15)</f>
        <v>10</v>
      </c>
      <c r="V15" s="39">
        <f>IF(D$8&lt;=B$2,U15+R15+T15,0)</f>
        <v>12</v>
      </c>
      <c r="W15" s="8" t="s">
        <v>30</v>
      </c>
      <c r="X15" s="9">
        <f t="shared" si="0"/>
        <v>0</v>
      </c>
      <c r="Y15" s="10">
        <f t="shared" si="1"/>
        <v>0</v>
      </c>
      <c r="Z15" s="5"/>
      <c r="AA15" s="5"/>
      <c r="AB15" s="5"/>
      <c r="AC15" s="5"/>
      <c r="AD15" s="5"/>
    </row>
    <row r="16" spans="1:30" ht="12.75">
      <c r="A16" s="40"/>
      <c r="B16" s="31"/>
      <c r="C16" s="5"/>
      <c r="D16" s="5"/>
      <c r="E16" s="5"/>
      <c r="F16" s="5"/>
      <c r="G16" s="41"/>
      <c r="H16" s="41"/>
      <c r="I16" s="41"/>
      <c r="J16" s="4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8" t="s">
        <v>31</v>
      </c>
      <c r="X16" s="9">
        <f t="shared" si="0"/>
        <v>0</v>
      </c>
      <c r="Y16" s="10">
        <f t="shared" si="1"/>
        <v>0</v>
      </c>
      <c r="Z16" s="5"/>
      <c r="AA16" s="5"/>
      <c r="AB16" s="5"/>
      <c r="AC16" s="5"/>
      <c r="AD16" s="5"/>
    </row>
    <row r="17" spans="1:30" ht="12.75">
      <c r="A17"/>
      <c r="B17"/>
      <c r="C17"/>
      <c r="D17"/>
      <c r="E17"/>
      <c r="F17" s="43"/>
      <c r="G17" s="44"/>
      <c r="H17" s="44"/>
      <c r="I17" s="44"/>
      <c r="J17" s="4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8" t="s">
        <v>32</v>
      </c>
      <c r="X17" s="9">
        <f t="shared" si="0"/>
        <v>0</v>
      </c>
      <c r="Y17" s="10">
        <f t="shared" si="1"/>
        <v>0</v>
      </c>
      <c r="Z17" s="5"/>
      <c r="AA17" s="5"/>
      <c r="AB17" s="5"/>
      <c r="AC17" s="5"/>
      <c r="AD17" s="5"/>
    </row>
    <row r="18" spans="1:30" ht="34.5" customHeight="1">
      <c r="A18" s="47" t="s">
        <v>33</v>
      </c>
      <c r="B18" s="47"/>
      <c r="C18" s="47"/>
      <c r="D18" s="47"/>
      <c r="E18" s="47"/>
      <c r="F18" s="45"/>
      <c r="G18" s="45"/>
      <c r="H18" s="45"/>
      <c r="I18" s="45"/>
      <c r="J18" s="4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 t="s">
        <v>34</v>
      </c>
      <c r="X18" s="9">
        <f t="shared" si="0"/>
        <v>0</v>
      </c>
      <c r="Y18" s="10">
        <f t="shared" si="1"/>
        <v>0</v>
      </c>
      <c r="Z18" s="5"/>
      <c r="AA18" s="5"/>
      <c r="AB18" s="5"/>
      <c r="AC18" s="5"/>
      <c r="AD18" s="5"/>
    </row>
    <row r="19" spans="1:30" s="16" customFormat="1" ht="23.25" customHeight="1">
      <c r="A19" s="47" t="s">
        <v>35</v>
      </c>
      <c r="B19" s="47"/>
      <c r="C19" s="47"/>
      <c r="D19" s="47"/>
      <c r="E19" s="47"/>
      <c r="F19" s="45"/>
      <c r="G19" s="45"/>
      <c r="H19" s="45"/>
      <c r="I19" s="45"/>
      <c r="J19" s="4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 t="s">
        <v>36</v>
      </c>
      <c r="X19" s="9">
        <f t="shared" si="0"/>
        <v>0</v>
      </c>
      <c r="Y19" s="10">
        <f t="shared" si="1"/>
        <v>1</v>
      </c>
      <c r="Z19" s="10"/>
      <c r="AA19" s="10"/>
      <c r="AB19" s="10"/>
      <c r="AC19" s="10"/>
      <c r="AD19" s="10"/>
    </row>
    <row r="20" spans="1:30" ht="12.75">
      <c r="A20"/>
      <c r="B20"/>
      <c r="C20"/>
      <c r="D20"/>
      <c r="E2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46">
        <f>SUM(X3:X19)</f>
        <v>1</v>
      </c>
      <c r="Y20" s="46">
        <f>SUM(Y3:Y19)</f>
        <v>1</v>
      </c>
      <c r="Z20" s="5"/>
      <c r="AA20" s="5"/>
      <c r="AB20" s="5"/>
      <c r="AC20" s="5"/>
      <c r="AD20" s="5"/>
    </row>
    <row r="21" spans="1:30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1</v>
      </c>
      <c r="Y21" s="5">
        <v>31</v>
      </c>
      <c r="Z21" s="5"/>
      <c r="AA21" s="5"/>
      <c r="AB21" s="5"/>
      <c r="AC21" s="5"/>
      <c r="AD21" s="5"/>
    </row>
    <row r="22" spans="1:30" ht="12.75">
      <c r="A22"/>
      <c r="B22"/>
      <c r="C2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2</v>
      </c>
      <c r="Y22" s="5">
        <f>IF(B2=2012,29,28)</f>
        <v>29</v>
      </c>
      <c r="Z22" s="5"/>
      <c r="AA22" s="5"/>
      <c r="AB22" s="5"/>
      <c r="AC22" s="5"/>
      <c r="AD22" s="5"/>
    </row>
    <row r="23" spans="1:30" ht="12.75">
      <c r="A23"/>
      <c r="B23"/>
      <c r="C2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3</v>
      </c>
      <c r="Y23" s="5">
        <v>31</v>
      </c>
      <c r="Z23" s="5"/>
      <c r="AA23" s="5"/>
      <c r="AB23" s="5"/>
      <c r="AC23" s="5"/>
      <c r="AD23" s="5"/>
    </row>
    <row r="24" spans="1:30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v>4</v>
      </c>
      <c r="Y24" s="5">
        <v>30</v>
      </c>
      <c r="Z24" s="5"/>
      <c r="AA24" s="5"/>
      <c r="AB24" s="5"/>
      <c r="AC24" s="5"/>
      <c r="AD24" s="5"/>
    </row>
    <row r="25" spans="1:30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5</v>
      </c>
      <c r="Y25" s="5">
        <v>31</v>
      </c>
      <c r="Z25" s="5"/>
      <c r="AA25" s="5"/>
      <c r="AB25" s="5"/>
      <c r="AC25" s="5"/>
      <c r="AD25" s="5"/>
    </row>
    <row r="26" spans="1:30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6</v>
      </c>
      <c r="Y26" s="5">
        <v>30</v>
      </c>
      <c r="Z26" s="5"/>
      <c r="AA26" s="5"/>
      <c r="AB26" s="5"/>
      <c r="AC26" s="5"/>
      <c r="AD26" s="5"/>
    </row>
    <row r="27" spans="1:3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v>7</v>
      </c>
      <c r="Y27" s="5">
        <v>31</v>
      </c>
      <c r="Z27" s="5"/>
      <c r="AA27" s="5"/>
      <c r="AB27" s="5"/>
      <c r="AC27" s="5"/>
      <c r="AD27" s="5"/>
    </row>
    <row r="28" spans="1:30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8</v>
      </c>
      <c r="Y28" s="5">
        <v>31</v>
      </c>
      <c r="Z28" s="5"/>
      <c r="AA28" s="5"/>
      <c r="AB28" s="5"/>
      <c r="AC28" s="5"/>
      <c r="AD28" s="5"/>
    </row>
    <row r="29" spans="1:30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v>9</v>
      </c>
      <c r="Y29" s="10">
        <v>30</v>
      </c>
      <c r="Z29" s="5"/>
      <c r="AA29" s="5"/>
      <c r="AB29" s="5"/>
      <c r="AC29" s="5"/>
      <c r="AD29" s="5"/>
    </row>
    <row r="30" spans="1:30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>
        <v>10</v>
      </c>
      <c r="Y30" s="5">
        <v>31</v>
      </c>
      <c r="Z30" s="5"/>
      <c r="AA30" s="5"/>
      <c r="AB30" s="5"/>
      <c r="AC30" s="5"/>
      <c r="AD30" s="5"/>
    </row>
    <row r="31" spans="1:30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>
        <v>11</v>
      </c>
      <c r="Y31" s="5">
        <v>30</v>
      </c>
      <c r="Z31" s="5"/>
      <c r="AA31" s="5"/>
      <c r="AB31" s="5"/>
      <c r="AC31" s="5"/>
      <c r="AD31" s="5"/>
    </row>
    <row r="32" spans="1:30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v>12</v>
      </c>
      <c r="Y32" s="5">
        <v>31</v>
      </c>
      <c r="Z32" s="5"/>
      <c r="AA32" s="5"/>
      <c r="AB32" s="5"/>
      <c r="AC32" s="5"/>
      <c r="AD32" s="5"/>
    </row>
    <row r="33" spans="1:30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</sheetData>
  <sheetProtection/>
  <mergeCells count="11">
    <mergeCell ref="A18:E18"/>
    <mergeCell ref="A11:D11"/>
    <mergeCell ref="A12:D12"/>
    <mergeCell ref="A13:D13"/>
    <mergeCell ref="A14:D14"/>
    <mergeCell ref="A15:D15"/>
    <mergeCell ref="A19:E19"/>
    <mergeCell ref="B2:C2"/>
    <mergeCell ref="B4:C4"/>
    <mergeCell ref="A6:D6"/>
    <mergeCell ref="J11:L11"/>
  </mergeCells>
  <printOptions/>
  <pageMargins left="0.6534722222222222" right="0.5472222222222223" top="1.0527777777777778" bottom="0.7875" header="0.7875" footer="0.5118055555555555"/>
  <pageSetup horizontalDpi="300" verticalDpi="300" orientation="portrait" paperSize="9" scale="125"/>
  <headerFooter alignWithMargins="0">
    <oddHeader>&amp;C&amp;"Times New Roman,Обычный"&amp;12&amp;A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3009</cp:lastModifiedBy>
  <dcterms:created xsi:type="dcterms:W3CDTF">2016-01-14T11:44:37Z</dcterms:created>
  <dcterms:modified xsi:type="dcterms:W3CDTF">2017-01-17T04:03:46Z</dcterms:modified>
  <cp:category/>
  <cp:version/>
  <cp:contentType/>
  <cp:contentStatus/>
</cp:coreProperties>
</file>